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F\Documents\LCI_ IDFO\Commissions\Commission Finances Nationale\2020-2021\"/>
    </mc:Choice>
  </mc:AlternateContent>
  <bookViews>
    <workbookView xWindow="0" yWindow="0" windowWidth="28800" windowHeight="12228"/>
  </bookViews>
  <sheets>
    <sheet name="Feuil1" sheetId="1" r:id="rId1"/>
  </sheets>
  <definedNames>
    <definedName name="NB_membre">Feuil1!$R$22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45" i="1" l="1"/>
  <c r="F42" i="1"/>
  <c r="F41" i="1"/>
  <c r="F40" i="1"/>
  <c r="H50" i="1"/>
  <c r="F37" i="1"/>
  <c r="F31" i="1"/>
  <c r="F47" i="1"/>
  <c r="F21" i="1"/>
  <c r="F39" i="1" l="1"/>
  <c r="M31" i="1" l="1"/>
  <c r="L31" i="1"/>
  <c r="L30" i="1"/>
  <c r="Q30" i="1" s="1"/>
  <c r="R30" i="1" s="1"/>
  <c r="F53" i="1" s="1"/>
  <c r="S29" i="1"/>
  <c r="S31" i="1" s="1"/>
  <c r="L29" i="1"/>
  <c r="Q29" i="1" s="1"/>
  <c r="Q23" i="1"/>
  <c r="P23" i="1"/>
  <c r="O23" i="1"/>
  <c r="N23" i="1"/>
  <c r="M23" i="1"/>
  <c r="L23" i="1"/>
  <c r="R22" i="1"/>
  <c r="G23" i="1" s="1"/>
  <c r="E17" i="1"/>
  <c r="D17" i="1"/>
  <c r="F16" i="1"/>
  <c r="F15" i="1"/>
  <c r="F14" i="1"/>
  <c r="G37" i="1" l="1"/>
  <c r="G46" i="1"/>
  <c r="G44" i="1"/>
  <c r="G43" i="1"/>
  <c r="G36" i="1"/>
  <c r="G35" i="1"/>
  <c r="G34" i="1"/>
  <c r="G33" i="1"/>
  <c r="G32" i="1"/>
  <c r="G47" i="1"/>
  <c r="G41" i="1"/>
  <c r="G42" i="1"/>
  <c r="G40" i="1"/>
  <c r="G45" i="1"/>
  <c r="F30" i="1"/>
  <c r="F50" i="1" s="1"/>
  <c r="G49" i="1" s="1"/>
  <c r="G31" i="1"/>
  <c r="R23" i="1"/>
  <c r="F4" i="1" s="1"/>
  <c r="F17" i="1"/>
  <c r="Q31" i="1"/>
  <c r="R29" i="1"/>
  <c r="G24" i="1"/>
  <c r="G25" i="1"/>
  <c r="G26" i="1"/>
  <c r="G27" i="1"/>
  <c r="G28" i="1"/>
  <c r="G29" i="1"/>
  <c r="G22" i="1"/>
  <c r="F20" i="1" l="1"/>
  <c r="F5" i="1"/>
  <c r="F52" i="1"/>
  <c r="F51" i="1" s="1"/>
  <c r="R31" i="1"/>
  <c r="F11" i="1" l="1"/>
  <c r="L16" i="1"/>
  <c r="O19" i="1"/>
  <c r="L19" i="1"/>
  <c r="F62" i="1"/>
  <c r="M18" i="1" l="1"/>
  <c r="L18" i="1"/>
  <c r="F64" i="1"/>
  <c r="F71" i="1" s="1"/>
  <c r="N18" i="1"/>
  <c r="L20" i="1"/>
  <c r="P18" i="1"/>
  <c r="O18" i="1"/>
  <c r="O20" i="1" s="1"/>
</calcChain>
</file>

<file path=xl/sharedStrings.xml><?xml version="1.0" encoding="utf-8"?>
<sst xmlns="http://schemas.openxmlformats.org/spreadsheetml/2006/main" count="91" uniqueCount="83">
  <si>
    <t>Club Formation</t>
  </si>
  <si>
    <t>BUDGET</t>
  </si>
  <si>
    <t>détail</t>
  </si>
  <si>
    <t>2021-2022</t>
  </si>
  <si>
    <t>RECETTES</t>
  </si>
  <si>
    <t>Cotisations N</t>
  </si>
  <si>
    <t>A</t>
  </si>
  <si>
    <t>Cotisations N-1</t>
  </si>
  <si>
    <t>Rbt repas</t>
  </si>
  <si>
    <t>Divers</t>
  </si>
  <si>
    <t>Produits fi</t>
  </si>
  <si>
    <t>DEPENSES</t>
  </si>
  <si>
    <t>COTISATIONS</t>
  </si>
  <si>
    <t>familiale</t>
  </si>
  <si>
    <t>unité</t>
  </si>
  <si>
    <t>Repas dans la cotisation</t>
  </si>
  <si>
    <t>international</t>
  </si>
  <si>
    <t>B</t>
  </si>
  <si>
    <t>national</t>
  </si>
  <si>
    <t>district</t>
  </si>
  <si>
    <t>Cotisation CLUB</t>
  </si>
  <si>
    <t>TOTAL</t>
  </si>
  <si>
    <t>actif</t>
  </si>
  <si>
    <t>éloigné</t>
  </si>
  <si>
    <t>privilégié</t>
  </si>
  <si>
    <t>familial</t>
  </si>
  <si>
    <t>à vie</t>
  </si>
  <si>
    <t>honneur</t>
  </si>
  <si>
    <t>total</t>
  </si>
  <si>
    <t>cotisation théorique</t>
  </si>
  <si>
    <t>p/mb</t>
  </si>
  <si>
    <t xml:space="preserve">Repas </t>
  </si>
  <si>
    <t>C</t>
  </si>
  <si>
    <t>Cotisation avec Repas</t>
  </si>
  <si>
    <t>cotis retenue</t>
  </si>
  <si>
    <t>nb mb</t>
  </si>
  <si>
    <t>cadeaux, fleurs, dons</t>
  </si>
  <si>
    <t>frais bureau</t>
  </si>
  <si>
    <t>détail D</t>
  </si>
  <si>
    <t>nb RS</t>
  </si>
  <si>
    <t>tx présence</t>
  </si>
  <si>
    <t>nb repas</t>
  </si>
  <si>
    <t>coût</t>
  </si>
  <si>
    <t>nb repas /mbs</t>
  </si>
  <si>
    <t>frais bancaires</t>
  </si>
  <si>
    <t>Repas classique</t>
  </si>
  <si>
    <t>Insignes</t>
  </si>
  <si>
    <t xml:space="preserve">Rapas type Passation </t>
  </si>
  <si>
    <t>fanions</t>
  </si>
  <si>
    <t>frais recrutement</t>
  </si>
  <si>
    <r>
      <t xml:space="preserve">outils de comm - </t>
    </r>
    <r>
      <rPr>
        <i/>
        <sz val="11"/>
        <rFont val="Calibri"/>
        <family val="2"/>
        <scheme val="minor"/>
      </rPr>
      <t>internet</t>
    </r>
  </si>
  <si>
    <t>Jumelage</t>
  </si>
  <si>
    <t>Membre d'honeur</t>
  </si>
  <si>
    <t>DEPENSES REPAS</t>
  </si>
  <si>
    <t xml:space="preserve">Repas classiques </t>
  </si>
  <si>
    <t>D</t>
  </si>
  <si>
    <t>autre/passation</t>
  </si>
  <si>
    <t>TOTAL DEPENSES</t>
  </si>
  <si>
    <t>EXCEDENT</t>
  </si>
  <si>
    <t>RÉSULTAT</t>
  </si>
  <si>
    <t>frais représentation président</t>
  </si>
  <si>
    <t xml:space="preserve">Visite des clubs extérieurs </t>
  </si>
  <si>
    <t xml:space="preserve">invités/repas / Conférenciers </t>
  </si>
  <si>
    <t xml:space="preserve">DEPENSES DE FONCTIONNEMENT </t>
  </si>
  <si>
    <t>ADMINISTRATION</t>
  </si>
  <si>
    <t>COMMUNICATION / EFFECTIF</t>
  </si>
  <si>
    <t>VITALITE CLUB</t>
  </si>
  <si>
    <t>Repas CCG</t>
  </si>
  <si>
    <t>voyage président, soirée festive</t>
  </si>
  <si>
    <t>convention internationale Président Sortant</t>
  </si>
  <si>
    <t xml:space="preserve">Repas Commissions District </t>
  </si>
  <si>
    <t>Repas formations officiels de club</t>
  </si>
  <si>
    <t xml:space="preserve">frais congrès / convention nationale </t>
  </si>
  <si>
    <t>frais passation, invités , cadaux</t>
  </si>
  <si>
    <t>N-1</t>
  </si>
  <si>
    <t>Logiciel Gestion de Club</t>
  </si>
  <si>
    <t>création branche</t>
  </si>
  <si>
    <t>décoration</t>
  </si>
  <si>
    <t>Repas congres</t>
  </si>
  <si>
    <t>Repas Formation</t>
  </si>
  <si>
    <t>Provision année N-1</t>
  </si>
  <si>
    <t>Reprise de Provision année N-1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</si>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</sst>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  <numFmt numFmtId="165" formatCode="#,##0.00\ &quot;€&quot;"/>
    <numFmt numFmtId="166" formatCode="_-* #,##0\ &quot;€&quot;_-;\-* #,##0\ &quot;€&quot;_-;_-* &quot;-&quot;??\ &quot;€&quot;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i/>
      <sz val="8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6"/>
      <color rgb="FF7030A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7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3" fontId="3" fillId="0" borderId="4" xfId="0" applyNumberFormat="1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3" fontId="3" fillId="0" borderId="10" xfId="0" applyNumberFormat="1" applyFont="1" applyBorder="1" applyAlignment="1">
      <alignment horizontal="center"/>
    </xf>
    <xf numFmtId="0" fontId="6" fillId="2" borderId="11" xfId="0" applyFont="1" applyFill="1" applyBorder="1"/>
    <xf numFmtId="0" fontId="7" fillId="2" borderId="12" xfId="0" applyFont="1" applyFill="1" applyBorder="1"/>
    <xf numFmtId="3" fontId="6" fillId="2" borderId="13" xfId="0" applyNumberFormat="1" applyFont="1" applyFill="1" applyBorder="1" applyAlignment="1">
      <alignment horizontal="center"/>
    </xf>
    <xf numFmtId="0" fontId="0" fillId="3" borderId="0" xfId="0" applyFill="1" applyBorder="1"/>
    <xf numFmtId="3" fontId="0" fillId="3" borderId="10" xfId="0" applyNumberForma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0" xfId="0" applyFont="1" applyBorder="1"/>
    <xf numFmtId="3" fontId="2" fillId="0" borderId="10" xfId="0" applyNumberFormat="1" applyFont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0" fontId="3" fillId="4" borderId="15" xfId="0" applyFont="1" applyFill="1" applyBorder="1"/>
    <xf numFmtId="0" fontId="0" fillId="4" borderId="16" xfId="0" applyFill="1" applyBorder="1"/>
    <xf numFmtId="0" fontId="9" fillId="4" borderId="17" xfId="0" applyFont="1" applyFill="1" applyBorder="1"/>
    <xf numFmtId="0" fontId="0" fillId="4" borderId="17" xfId="0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0" fontId="3" fillId="0" borderId="0" xfId="0" applyFont="1"/>
    <xf numFmtId="164" fontId="11" fillId="0" borderId="19" xfId="1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13" fillId="0" borderId="22" xfId="1" applyNumberFormat="1" applyFont="1" applyBorder="1" applyAlignment="1">
      <alignment horizontal="center"/>
    </xf>
    <xf numFmtId="0" fontId="3" fillId="3" borderId="17" xfId="0" applyFont="1" applyFill="1" applyBorder="1"/>
    <xf numFmtId="0" fontId="0" fillId="3" borderId="17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8" fontId="15" fillId="0" borderId="0" xfId="0" applyNumberFormat="1" applyFont="1" applyBorder="1"/>
    <xf numFmtId="44" fontId="0" fillId="0" borderId="0" xfId="1" applyFont="1"/>
    <xf numFmtId="0" fontId="16" fillId="0" borderId="0" xfId="0" applyFont="1" applyAlignment="1">
      <alignment horizontal="center"/>
    </xf>
    <xf numFmtId="0" fontId="3" fillId="5" borderId="15" xfId="0" applyFont="1" applyFill="1" applyBorder="1"/>
    <xf numFmtId="0" fontId="0" fillId="5" borderId="16" xfId="0" applyFill="1" applyBorder="1"/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2" fontId="18" fillId="0" borderId="0" xfId="0" applyNumberFormat="1" applyFont="1" applyAlignment="1"/>
    <xf numFmtId="44" fontId="13" fillId="0" borderId="0" xfId="1" applyFont="1" applyAlignment="1">
      <alignment horizontal="right"/>
    </xf>
    <xf numFmtId="3" fontId="17" fillId="0" borderId="0" xfId="0" applyNumberFormat="1" applyFont="1" applyBorder="1" applyAlignment="1">
      <alignment horizontal="center" vertical="center"/>
    </xf>
    <xf numFmtId="44" fontId="11" fillId="0" borderId="0" xfId="1" applyFont="1"/>
    <xf numFmtId="0" fontId="0" fillId="0" borderId="17" xfId="0" applyBorder="1"/>
    <xf numFmtId="44" fontId="0" fillId="0" borderId="0" xfId="0" applyNumberFormat="1"/>
    <xf numFmtId="3" fontId="0" fillId="0" borderId="17" xfId="0" applyNumberForma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9" fillId="0" borderId="0" xfId="0" applyFont="1" applyBorder="1"/>
    <xf numFmtId="6" fontId="21" fillId="0" borderId="0" xfId="0" applyNumberFormat="1" applyFont="1"/>
    <xf numFmtId="1" fontId="0" fillId="0" borderId="0" xfId="0" applyNumberFormat="1"/>
    <xf numFmtId="0" fontId="3" fillId="6" borderId="15" xfId="0" applyFont="1" applyFill="1" applyBorder="1"/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6" xfId="0" applyFill="1" applyBorder="1"/>
    <xf numFmtId="0" fontId="0" fillId="6" borderId="14" xfId="0" applyFill="1" applyBorder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 wrapTex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" fontId="14" fillId="7" borderId="3" xfId="2" applyNumberFormat="1" applyFont="1" applyFill="1" applyBorder="1" applyAlignment="1">
      <alignment horizontal="center"/>
    </xf>
    <xf numFmtId="0" fontId="22" fillId="0" borderId="0" xfId="0" applyFont="1" applyBorder="1"/>
    <xf numFmtId="0" fontId="12" fillId="0" borderId="0" xfId="0" applyFont="1" applyBorder="1"/>
    <xf numFmtId="0" fontId="0" fillId="0" borderId="19" xfId="0" applyBorder="1"/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1" fontId="14" fillId="7" borderId="10" xfId="2" applyNumberFormat="1" applyFont="1" applyFill="1" applyBorder="1" applyAlignment="1">
      <alignment horizontal="center"/>
    </xf>
    <xf numFmtId="0" fontId="0" fillId="0" borderId="22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9" fontId="20" fillId="8" borderId="32" xfId="0" applyNumberFormat="1" applyFont="1" applyFill="1" applyBorder="1" applyAlignment="1">
      <alignment horizontal="center"/>
    </xf>
    <xf numFmtId="9" fontId="20" fillId="8" borderId="31" xfId="0" applyNumberFormat="1" applyFont="1" applyFill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" fontId="9" fillId="8" borderId="13" xfId="2" applyNumberFormat="1" applyFont="1" applyFill="1" applyBorder="1" applyAlignment="1">
      <alignment horizontal="center"/>
    </xf>
    <xf numFmtId="0" fontId="19" fillId="7" borderId="27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center"/>
    </xf>
    <xf numFmtId="9" fontId="23" fillId="7" borderId="0" xfId="2" applyFont="1" applyFill="1" applyBorder="1" applyAlignment="1">
      <alignment horizontal="center"/>
    </xf>
    <xf numFmtId="1" fontId="19" fillId="7" borderId="0" xfId="0" applyNumberFormat="1" applyFont="1" applyFill="1" applyBorder="1" applyAlignment="1">
      <alignment horizontal="center"/>
    </xf>
    <xf numFmtId="0" fontId="19" fillId="7" borderId="21" xfId="0" applyFont="1" applyFill="1" applyBorder="1" applyAlignment="1">
      <alignment horizontal="center"/>
    </xf>
    <xf numFmtId="0" fontId="19" fillId="7" borderId="29" xfId="0" applyFont="1" applyFill="1" applyBorder="1" applyAlignment="1">
      <alignment horizontal="right"/>
    </xf>
    <xf numFmtId="1" fontId="19" fillId="7" borderId="21" xfId="0" applyNumberFormat="1" applyFont="1" applyFill="1" applyBorder="1" applyAlignment="1">
      <alignment horizontal="center"/>
    </xf>
    <xf numFmtId="0" fontId="19" fillId="7" borderId="30" xfId="0" applyFont="1" applyFill="1" applyBorder="1" applyAlignment="1">
      <alignment horizontal="right"/>
    </xf>
    <xf numFmtId="0" fontId="19" fillId="7" borderId="31" xfId="0" applyFont="1" applyFill="1" applyBorder="1" applyAlignment="1">
      <alignment horizontal="center"/>
    </xf>
    <xf numFmtId="9" fontId="23" fillId="7" borderId="31" xfId="2" applyFont="1" applyFill="1" applyBorder="1" applyAlignment="1">
      <alignment horizontal="center"/>
    </xf>
    <xf numFmtId="1" fontId="19" fillId="7" borderId="31" xfId="0" applyNumberFormat="1" applyFont="1" applyFill="1" applyBorder="1" applyAlignment="1">
      <alignment horizontal="center"/>
    </xf>
    <xf numFmtId="1" fontId="19" fillId="7" borderId="23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Border="1"/>
    <xf numFmtId="166" fontId="19" fillId="0" borderId="0" xfId="0" applyNumberFormat="1" applyFont="1" applyBorder="1"/>
    <xf numFmtId="0" fontId="26" fillId="0" borderId="0" xfId="0" applyFont="1"/>
    <xf numFmtId="9" fontId="0" fillId="0" borderId="0" xfId="0" applyNumberFormat="1" applyBorder="1"/>
    <xf numFmtId="1" fontId="0" fillId="2" borderId="0" xfId="0" applyNumberFormat="1" applyFill="1" applyBorder="1"/>
    <xf numFmtId="0" fontId="3" fillId="6" borderId="15" xfId="0" applyFont="1" applyFill="1" applyBorder="1" applyAlignment="1">
      <alignment vertical="center"/>
    </xf>
    <xf numFmtId="3" fontId="3" fillId="6" borderId="18" xfId="0" applyNumberFormat="1" applyFont="1" applyFill="1" applyBorder="1" applyAlignment="1">
      <alignment horizontal="center" vertical="center"/>
    </xf>
    <xf numFmtId="0" fontId="27" fillId="2" borderId="0" xfId="0" applyFont="1" applyFill="1" applyBorder="1"/>
    <xf numFmtId="0" fontId="5" fillId="0" borderId="0" xfId="0" applyFont="1" applyBorder="1" applyAlignment="1"/>
    <xf numFmtId="3" fontId="20" fillId="0" borderId="10" xfId="0" applyNumberFormat="1" applyFont="1" applyBorder="1" applyAlignment="1">
      <alignment horizontal="center"/>
    </xf>
    <xf numFmtId="3" fontId="5" fillId="0" borderId="0" xfId="0" applyNumberFormat="1" applyFont="1" applyAlignment="1"/>
    <xf numFmtId="0" fontId="6" fillId="9" borderId="11" xfId="0" applyFont="1" applyFill="1" applyBorder="1"/>
    <xf numFmtId="0" fontId="7" fillId="9" borderId="12" xfId="0" applyFont="1" applyFill="1" applyBorder="1"/>
    <xf numFmtId="3" fontId="8" fillId="9" borderId="13" xfId="0" applyNumberFormat="1" applyFont="1" applyFill="1" applyBorder="1" applyAlignment="1">
      <alignment horizontal="center"/>
    </xf>
    <xf numFmtId="0" fontId="28" fillId="0" borderId="0" xfId="0" applyFont="1" applyBorder="1"/>
    <xf numFmtId="0" fontId="29" fillId="0" borderId="0" xfId="0" applyFont="1" applyBorder="1" applyAlignment="1">
      <alignment horizontal="left"/>
    </xf>
    <xf numFmtId="3" fontId="0" fillId="0" borderId="10" xfId="2" applyNumberFormat="1" applyFont="1" applyBorder="1" applyAlignment="1">
      <alignment horizontal="center"/>
    </xf>
    <xf numFmtId="3" fontId="28" fillId="0" borderId="0" xfId="0" applyNumberFormat="1" applyFont="1" applyAlignment="1"/>
    <xf numFmtId="0" fontId="6" fillId="0" borderId="11" xfId="0" applyFont="1" applyBorder="1"/>
    <xf numFmtId="0" fontId="0" fillId="0" borderId="12" xfId="0" applyBorder="1"/>
    <xf numFmtId="3" fontId="8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2" borderId="0" xfId="0" applyFont="1" applyFill="1" applyBorder="1"/>
    <xf numFmtId="0" fontId="0" fillId="10" borderId="0" xfId="0" applyFill="1" applyBorder="1"/>
    <xf numFmtId="0" fontId="19" fillId="10" borderId="0" xfId="0" applyFont="1" applyFill="1" applyBorder="1"/>
    <xf numFmtId="0" fontId="5" fillId="10" borderId="0" xfId="0" applyFont="1" applyFill="1" applyBorder="1"/>
    <xf numFmtId="0" fontId="14" fillId="10" borderId="0" xfId="0" applyFont="1" applyFill="1" applyBorder="1"/>
    <xf numFmtId="166" fontId="19" fillId="10" borderId="0" xfId="0" applyNumberFormat="1" applyFont="1" applyFill="1" applyBorder="1"/>
    <xf numFmtId="3" fontId="6" fillId="10" borderId="10" xfId="0" applyNumberFormat="1" applyFont="1" applyFill="1" applyBorder="1" applyAlignment="1">
      <alignment horizontal="center"/>
    </xf>
    <xf numFmtId="3" fontId="6" fillId="5" borderId="18" xfId="0" applyNumberFormat="1" applyFont="1" applyFill="1" applyBorder="1" applyAlignment="1">
      <alignment horizontal="center"/>
    </xf>
    <xf numFmtId="3" fontId="6" fillId="11" borderId="10" xfId="0" applyNumberFormat="1" applyFont="1" applyFill="1" applyBorder="1" applyAlignment="1">
      <alignment horizontal="center"/>
    </xf>
    <xf numFmtId="3" fontId="12" fillId="11" borderId="10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3" fillId="11" borderId="0" xfId="0" applyFont="1" applyFill="1" applyAlignment="1">
      <alignment horizontal="center"/>
    </xf>
    <xf numFmtId="42" fontId="0" fillId="11" borderId="0" xfId="1" applyNumberFormat="1" applyFont="1" applyFill="1"/>
    <xf numFmtId="0" fontId="30" fillId="12" borderId="0" xfId="0" applyFont="1" applyFill="1"/>
    <xf numFmtId="0" fontId="30" fillId="0" borderId="17" xfId="0" applyFont="1" applyBorder="1"/>
    <xf numFmtId="0" fontId="30" fillId="0" borderId="0" xfId="0" applyFont="1"/>
    <xf numFmtId="3" fontId="31" fillId="0" borderId="10" xfId="0" applyNumberFormat="1" applyFont="1" applyBorder="1" applyAlignment="1">
      <alignment horizontal="center"/>
    </xf>
    <xf numFmtId="164" fontId="32" fillId="0" borderId="17" xfId="1" applyNumberFormat="1" applyFont="1" applyBorder="1" applyAlignment="1">
      <alignment horizontal="center"/>
    </xf>
    <xf numFmtId="3" fontId="32" fillId="0" borderId="18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0" fillId="11" borderId="10" xfId="0" applyNumberFormat="1" applyFont="1" applyFill="1" applyBorder="1" applyAlignment="1">
      <alignment horizontal="center"/>
    </xf>
    <xf numFmtId="3" fontId="0" fillId="11" borderId="0" xfId="0" applyNumberFormat="1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44" fontId="30" fillId="0" borderId="0" xfId="1" applyFont="1"/>
    <xf numFmtId="0" fontId="35" fillId="0" borderId="22" xfId="0" applyFont="1" applyBorder="1"/>
    <xf numFmtId="1" fontId="35" fillId="0" borderId="24" xfId="0" applyNumberFormat="1" applyFont="1" applyBorder="1" applyAlignment="1">
      <alignment horizontal="center"/>
    </xf>
    <xf numFmtId="1" fontId="35" fillId="0" borderId="25" xfId="0" applyNumberFormat="1" applyFont="1" applyBorder="1" applyAlignment="1">
      <alignment horizontal="center"/>
    </xf>
    <xf numFmtId="1" fontId="35" fillId="0" borderId="22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165" fontId="31" fillId="0" borderId="19" xfId="0" applyNumberFormat="1" applyFont="1" applyBorder="1"/>
    <xf numFmtId="164" fontId="31" fillId="0" borderId="19" xfId="1" applyNumberFormat="1" applyFont="1" applyBorder="1" applyAlignment="1">
      <alignment horizontal="center"/>
    </xf>
    <xf numFmtId="165" fontId="31" fillId="0" borderId="22" xfId="0" applyNumberFormat="1" applyFont="1" applyBorder="1"/>
    <xf numFmtId="3" fontId="37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38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10" borderId="28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</cellXfs>
  <cellStyles count="3">
    <cellStyle name="Monétaire" xfId="1" builtinId="4"/>
    <cellStyle name="Normal" xfId="0" builtinId="0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workbookViewId="0">
      <selection activeCell="O21" sqref="O21"/>
    </sheetView>
  </sheetViews>
  <sheetFormatPr baseColWidth="10" defaultRowHeight="14.4" x14ac:dyDescent="0.55000000000000004"/>
  <cols>
    <col min="1" max="1" width="2.26171875" customWidth="1"/>
    <col min="2" max="2" width="8" customWidth="1"/>
    <col min="5" max="5" width="16.83984375" customWidth="1"/>
    <col min="6" max="6" width="22.15625" style="98" customWidth="1"/>
    <col min="7" max="7" width="5.83984375" customWidth="1"/>
    <col min="8" max="8" width="13.83984375" customWidth="1"/>
    <col min="9" max="9" width="9.41796875" customWidth="1"/>
    <col min="10" max="10" width="9.68359375" customWidth="1"/>
    <col min="11" max="11" width="20" bestFit="1" customWidth="1"/>
    <col min="12" max="16" width="12.83984375" bestFit="1" customWidth="1"/>
  </cols>
  <sheetData>
    <row r="1" spans="1:13" ht="20.399999999999999" x14ac:dyDescent="0.55000000000000004">
      <c r="A1" s="159" t="s">
        <v>0</v>
      </c>
      <c r="B1" s="160"/>
      <c r="C1" s="161"/>
      <c r="D1" s="1"/>
      <c r="E1" s="2"/>
      <c r="F1" s="3" t="s">
        <v>1</v>
      </c>
      <c r="G1" s="4" t="s">
        <v>2</v>
      </c>
      <c r="H1" s="134" t="s">
        <v>74</v>
      </c>
    </row>
    <row r="2" spans="1:13" ht="20.7" thickBot="1" x14ac:dyDescent="0.6">
      <c r="A2" s="162"/>
      <c r="B2" s="163"/>
      <c r="C2" s="164"/>
      <c r="D2" s="5"/>
      <c r="E2" s="6"/>
      <c r="F2" s="7" t="s">
        <v>3</v>
      </c>
      <c r="G2" s="4"/>
    </row>
    <row r="3" spans="1:13" ht="14.7" thickBot="1" x14ac:dyDescent="0.6">
      <c r="A3" s="8"/>
      <c r="B3" s="6"/>
      <c r="C3" s="6"/>
      <c r="D3" s="6"/>
      <c r="E3" s="6"/>
      <c r="F3" s="9"/>
      <c r="G3" s="4"/>
    </row>
    <row r="4" spans="1:13" ht="15.9" thickBot="1" x14ac:dyDescent="0.65">
      <c r="A4" s="10" t="s">
        <v>4</v>
      </c>
      <c r="B4" s="11"/>
      <c r="C4" s="11"/>
      <c r="D4" s="11"/>
      <c r="E4" s="11"/>
      <c r="F4" s="12">
        <f>R23</f>
        <v>8592</v>
      </c>
      <c r="G4" s="4"/>
    </row>
    <row r="5" spans="1:13" x14ac:dyDescent="0.55000000000000004">
      <c r="A5" s="8"/>
      <c r="B5" s="6"/>
      <c r="C5" s="13" t="s">
        <v>5</v>
      </c>
      <c r="D5" s="13"/>
      <c r="E5" s="13"/>
      <c r="F5" s="14">
        <f>R23</f>
        <v>8592</v>
      </c>
      <c r="G5" s="15" t="s">
        <v>6</v>
      </c>
    </row>
    <row r="6" spans="1:13" x14ac:dyDescent="0.55000000000000004">
      <c r="A6" s="8"/>
      <c r="B6" s="6"/>
      <c r="C6" s="6" t="s">
        <v>7</v>
      </c>
      <c r="D6" s="6"/>
      <c r="E6" s="6"/>
      <c r="F6" s="16"/>
      <c r="G6" s="4"/>
    </row>
    <row r="7" spans="1:13" x14ac:dyDescent="0.55000000000000004">
      <c r="A7" s="8"/>
      <c r="B7" s="6"/>
      <c r="C7" s="6" t="s">
        <v>8</v>
      </c>
      <c r="D7" s="6"/>
      <c r="E7" s="6"/>
      <c r="F7" s="16"/>
      <c r="G7" s="4"/>
    </row>
    <row r="8" spans="1:13" x14ac:dyDescent="0.55000000000000004">
      <c r="A8" s="8"/>
      <c r="B8" s="6"/>
      <c r="C8" s="6" t="s">
        <v>9</v>
      </c>
      <c r="D8" s="6"/>
      <c r="E8" s="17"/>
      <c r="F8" s="18"/>
      <c r="G8" s="4"/>
    </row>
    <row r="9" spans="1:13" x14ac:dyDescent="0.55000000000000004">
      <c r="A9" s="8"/>
      <c r="B9" s="6"/>
      <c r="C9" s="6" t="s">
        <v>10</v>
      </c>
      <c r="D9" s="6"/>
      <c r="E9" s="6"/>
      <c r="F9" s="16"/>
      <c r="G9" s="4"/>
    </row>
    <row r="10" spans="1:13" ht="14.7" thickBot="1" x14ac:dyDescent="0.6">
      <c r="A10" s="8"/>
      <c r="B10" s="6"/>
      <c r="C10" s="6"/>
      <c r="D10" s="6"/>
      <c r="E10" s="6"/>
      <c r="F10" s="16"/>
      <c r="G10" s="4"/>
    </row>
    <row r="11" spans="1:13" ht="15.9" thickBot="1" x14ac:dyDescent="0.65">
      <c r="A11" s="10" t="s">
        <v>11</v>
      </c>
      <c r="B11" s="11"/>
      <c r="C11" s="11"/>
      <c r="D11" s="11"/>
      <c r="E11" s="11"/>
      <c r="F11" s="19">
        <f>F20+F17+IF(M13="oui",F51,0)</f>
        <v>8592.15</v>
      </c>
      <c r="G11" s="4"/>
    </row>
    <row r="12" spans="1:13" x14ac:dyDescent="0.55000000000000004">
      <c r="A12" s="8"/>
      <c r="B12" s="6"/>
      <c r="C12" s="6"/>
      <c r="D12" s="6"/>
      <c r="E12" s="6"/>
      <c r="F12" s="9"/>
      <c r="G12" s="4"/>
    </row>
    <row r="13" spans="1:13" ht="18.3" x14ac:dyDescent="0.7">
      <c r="A13" s="8"/>
      <c r="B13" s="20" t="s">
        <v>12</v>
      </c>
      <c r="C13" s="21"/>
      <c r="D13" s="22" t="s">
        <v>13</v>
      </c>
      <c r="E13" s="23" t="s">
        <v>14</v>
      </c>
      <c r="F13" s="24"/>
      <c r="G13" s="4"/>
      <c r="K13" s="136" t="s">
        <v>15</v>
      </c>
      <c r="L13" s="136"/>
      <c r="M13" s="136" t="s">
        <v>82</v>
      </c>
    </row>
    <row r="14" spans="1:13" x14ac:dyDescent="0.55000000000000004">
      <c r="A14" s="8"/>
      <c r="B14" s="26"/>
      <c r="C14" s="6" t="s">
        <v>16</v>
      </c>
      <c r="D14" s="152">
        <v>20</v>
      </c>
      <c r="E14" s="153">
        <v>40</v>
      </c>
      <c r="F14" s="139">
        <f>E14*(L22+M22+N22+Q22)+D14*O22</f>
        <v>1060</v>
      </c>
      <c r="G14" s="28" t="s">
        <v>17</v>
      </c>
      <c r="H14" s="135">
        <v>900</v>
      </c>
    </row>
    <row r="15" spans="1:13" x14ac:dyDescent="0.55000000000000004">
      <c r="A15" s="8"/>
      <c r="B15" s="26"/>
      <c r="C15" s="6" t="s">
        <v>18</v>
      </c>
      <c r="D15" s="152">
        <v>39.65</v>
      </c>
      <c r="E15" s="153">
        <v>69</v>
      </c>
      <c r="F15" s="139">
        <f>E15*(L22+M22+N22+P22+Q22)+D15*O22</f>
        <v>2109.65</v>
      </c>
      <c r="G15" s="29" t="s">
        <v>17</v>
      </c>
      <c r="H15" s="135">
        <v>1805.65</v>
      </c>
    </row>
    <row r="16" spans="1:13" ht="18.3" x14ac:dyDescent="0.7">
      <c r="A16" s="8"/>
      <c r="B16" s="26"/>
      <c r="C16" s="6" t="s">
        <v>19</v>
      </c>
      <c r="D16" s="154">
        <v>34.5</v>
      </c>
      <c r="E16" s="153">
        <v>69</v>
      </c>
      <c r="F16" s="139">
        <f>E16*(L22+M22+N22+P22+Q22)+D16*O22</f>
        <v>2104.5</v>
      </c>
      <c r="G16" s="30" t="s">
        <v>17</v>
      </c>
      <c r="H16" s="135">
        <v>1828.5</v>
      </c>
      <c r="K16" s="138" t="s">
        <v>20</v>
      </c>
      <c r="L16" s="138">
        <f>ROUND(F20/(L22+M22+N22+O22+P22),0)</f>
        <v>107</v>
      </c>
    </row>
    <row r="17" spans="1:19" ht="18.3" x14ac:dyDescent="0.7">
      <c r="A17" s="8"/>
      <c r="B17" s="31"/>
      <c r="C17" s="137" t="s">
        <v>21</v>
      </c>
      <c r="D17" s="140">
        <f>SUM(D14:D16)</f>
        <v>94.15</v>
      </c>
      <c r="E17" s="140">
        <f>SUM(E14:E16)</f>
        <v>178</v>
      </c>
      <c r="F17" s="141">
        <f>SUM(F14:F16)</f>
        <v>5274.15</v>
      </c>
      <c r="G17" s="4"/>
      <c r="K17" s="32"/>
      <c r="L17" s="33" t="s">
        <v>22</v>
      </c>
      <c r="M17" s="33" t="s">
        <v>23</v>
      </c>
      <c r="N17" s="33" t="s">
        <v>24</v>
      </c>
      <c r="O17" s="33" t="s">
        <v>25</v>
      </c>
      <c r="P17" s="33" t="s">
        <v>26</v>
      </c>
      <c r="Q17" s="33" t="s">
        <v>27</v>
      </c>
      <c r="R17" s="34" t="s">
        <v>28</v>
      </c>
    </row>
    <row r="18" spans="1:19" ht="18.3" x14ac:dyDescent="0.7">
      <c r="A18" s="8"/>
      <c r="B18" s="6"/>
      <c r="C18" s="6"/>
      <c r="D18" s="6"/>
      <c r="E18" s="35"/>
      <c r="F18" s="16"/>
      <c r="G18" s="4"/>
      <c r="K18" s="138" t="s">
        <v>29</v>
      </c>
      <c r="L18" s="146">
        <f>E14+E15+E16+L16</f>
        <v>285</v>
      </c>
      <c r="M18" s="146">
        <f>E14+E15+E16+L16</f>
        <v>285</v>
      </c>
      <c r="N18" s="146">
        <f>E14+E15+E16+L16</f>
        <v>285</v>
      </c>
      <c r="O18" s="146">
        <f>D14+D15+D16+L16</f>
        <v>201.15</v>
      </c>
      <c r="P18" s="146">
        <f>E15+E16+L16</f>
        <v>245</v>
      </c>
      <c r="Q18" s="36"/>
      <c r="R18" s="36"/>
    </row>
    <row r="19" spans="1:19" x14ac:dyDescent="0.55000000000000004">
      <c r="A19" s="8"/>
      <c r="B19" s="6"/>
      <c r="C19" s="6"/>
      <c r="D19" s="6"/>
      <c r="E19" s="6"/>
      <c r="F19" s="16"/>
      <c r="G19" s="37" t="s">
        <v>30</v>
      </c>
      <c r="K19" t="s">
        <v>31</v>
      </c>
      <c r="L19" s="36">
        <f>IF(M13="oui",R31/L31,0)</f>
        <v>0</v>
      </c>
      <c r="M19" s="36"/>
      <c r="N19" s="36"/>
      <c r="O19" s="36">
        <f>IF(M13="oui",R31/L31,0)</f>
        <v>0</v>
      </c>
      <c r="P19" s="36"/>
      <c r="Q19" s="36"/>
      <c r="R19" s="36"/>
    </row>
    <row r="20" spans="1:19" ht="15.6" x14ac:dyDescent="0.6">
      <c r="A20" s="8"/>
      <c r="B20" s="38" t="s">
        <v>63</v>
      </c>
      <c r="C20" s="39"/>
      <c r="D20" s="39"/>
      <c r="E20" s="39"/>
      <c r="F20" s="130">
        <f>F21+F30+F39</f>
        <v>3318</v>
      </c>
      <c r="G20" s="40" t="s">
        <v>32</v>
      </c>
      <c r="K20" t="s">
        <v>33</v>
      </c>
      <c r="L20" s="36">
        <f>L18+L19</f>
        <v>285</v>
      </c>
      <c r="M20" s="36"/>
      <c r="N20" s="36"/>
      <c r="O20" s="36">
        <f>O18+O19</f>
        <v>201.15</v>
      </c>
      <c r="P20" s="36"/>
      <c r="Q20" s="36"/>
      <c r="R20" s="36"/>
    </row>
    <row r="21" spans="1:19" ht="18.600000000000001" thickBot="1" x14ac:dyDescent="0.75">
      <c r="A21" s="8"/>
      <c r="B21" s="165" t="s">
        <v>64</v>
      </c>
      <c r="C21" s="165"/>
      <c r="D21" s="165"/>
      <c r="E21" s="124"/>
      <c r="F21" s="129">
        <f>SUM(F22:F29)</f>
        <v>603</v>
      </c>
      <c r="G21" s="40"/>
      <c r="H21" s="131">
        <v>235</v>
      </c>
      <c r="I21" s="43"/>
      <c r="J21" s="43"/>
      <c r="K21" s="147" t="s">
        <v>34</v>
      </c>
      <c r="L21" s="148">
        <v>285</v>
      </c>
      <c r="M21" s="149">
        <v>285</v>
      </c>
      <c r="N21" s="149">
        <v>285</v>
      </c>
      <c r="O21" s="149">
        <v>202</v>
      </c>
      <c r="P21" s="149">
        <v>245</v>
      </c>
      <c r="Q21" s="150">
        <v>0</v>
      </c>
      <c r="R21" s="151"/>
    </row>
    <row r="22" spans="1:19" ht="18.3" x14ac:dyDescent="0.7">
      <c r="A22" s="8"/>
      <c r="B22" s="6"/>
      <c r="C22" t="s">
        <v>75</v>
      </c>
      <c r="F22" s="155">
        <v>150</v>
      </c>
      <c r="G22" s="42">
        <f t="shared" ref="G22:G47" si="0">F22/NB_membre</f>
        <v>4.838709677419355</v>
      </c>
      <c r="H22" s="143">
        <v>90</v>
      </c>
      <c r="I22" s="36"/>
      <c r="J22" s="45"/>
      <c r="K22" s="46" t="s">
        <v>35</v>
      </c>
      <c r="L22" s="145">
        <v>21</v>
      </c>
      <c r="M22" s="145">
        <v>2</v>
      </c>
      <c r="N22" s="145">
        <v>3</v>
      </c>
      <c r="O22" s="145">
        <v>1</v>
      </c>
      <c r="P22" s="145">
        <v>4</v>
      </c>
      <c r="Q22" s="145">
        <v>0</v>
      </c>
      <c r="R22" s="145">
        <f>SUM(L22:Q22)</f>
        <v>31</v>
      </c>
    </row>
    <row r="23" spans="1:19" ht="15.6" x14ac:dyDescent="0.6">
      <c r="A23" s="8"/>
      <c r="B23" s="6"/>
      <c r="C23" s="6" t="s">
        <v>44</v>
      </c>
      <c r="D23" s="6"/>
      <c r="E23" s="44"/>
      <c r="F23" s="155">
        <f>12*9</f>
        <v>108</v>
      </c>
      <c r="G23" s="42">
        <f t="shared" si="0"/>
        <v>3.4838709677419355</v>
      </c>
      <c r="H23" s="143">
        <v>0</v>
      </c>
      <c r="I23" s="47"/>
      <c r="J23" s="47"/>
      <c r="K23" s="46" t="s">
        <v>28</v>
      </c>
      <c r="L23" s="48">
        <f>L21*L22</f>
        <v>5985</v>
      </c>
      <c r="M23" s="48">
        <f>M21*M22</f>
        <v>570</v>
      </c>
      <c r="N23" s="48">
        <f>N21*N22</f>
        <v>855</v>
      </c>
      <c r="O23" s="48">
        <f t="shared" ref="O23" si="1">O21*O22</f>
        <v>202</v>
      </c>
      <c r="P23" s="48">
        <f>P21*P22</f>
        <v>980</v>
      </c>
      <c r="Q23" s="48">
        <f>Q21*Q22</f>
        <v>0</v>
      </c>
      <c r="R23" s="49">
        <f>SUM(L23:Q23)</f>
        <v>8592</v>
      </c>
    </row>
    <row r="24" spans="1:19" ht="15.6" x14ac:dyDescent="0.6">
      <c r="A24" s="8"/>
      <c r="B24" s="6"/>
      <c r="C24" s="67" t="s">
        <v>46</v>
      </c>
      <c r="D24" s="6"/>
      <c r="E24" s="44"/>
      <c r="F24" s="155">
        <v>200</v>
      </c>
      <c r="G24" s="42">
        <f t="shared" si="0"/>
        <v>6.4516129032258061</v>
      </c>
      <c r="H24" s="143">
        <v>0</v>
      </c>
      <c r="J24" s="51"/>
    </row>
    <row r="25" spans="1:19" ht="15.6" x14ac:dyDescent="0.6">
      <c r="A25" s="8"/>
      <c r="B25" s="6"/>
      <c r="C25" s="6" t="s">
        <v>48</v>
      </c>
      <c r="F25" s="155">
        <v>0</v>
      </c>
      <c r="G25" s="42">
        <f>F45/NB_membre</f>
        <v>15.483870967741936</v>
      </c>
      <c r="H25" s="143">
        <v>0</v>
      </c>
    </row>
    <row r="26" spans="1:19" ht="15.6" x14ac:dyDescent="0.6">
      <c r="A26" s="8"/>
      <c r="C26" s="97" t="s">
        <v>77</v>
      </c>
      <c r="F26" s="155">
        <v>0</v>
      </c>
      <c r="G26" s="42">
        <f>F37/NB_membre</f>
        <v>15.483870967741936</v>
      </c>
      <c r="H26" s="143">
        <v>0</v>
      </c>
      <c r="L26" s="52"/>
      <c r="N26" s="25"/>
      <c r="O26" s="25"/>
      <c r="P26" s="25"/>
    </row>
    <row r="27" spans="1:19" ht="15.9" thickBot="1" x14ac:dyDescent="0.65">
      <c r="A27" s="8"/>
      <c r="B27" s="6"/>
      <c r="C27" s="6" t="s">
        <v>37</v>
      </c>
      <c r="F27" s="155">
        <v>145</v>
      </c>
      <c r="G27" s="42">
        <f>F48/NB_membre</f>
        <v>6.4516129032258061</v>
      </c>
      <c r="H27" s="143">
        <v>145</v>
      </c>
    </row>
    <row r="28" spans="1:19" ht="14.7" thickBot="1" x14ac:dyDescent="0.6">
      <c r="A28" s="8"/>
      <c r="B28" s="6"/>
      <c r="D28" s="6"/>
      <c r="E28" s="50"/>
      <c r="F28" s="27"/>
      <c r="G28" s="42">
        <f>F27/NB_membre</f>
        <v>4.67741935483871</v>
      </c>
      <c r="H28" s="132"/>
      <c r="K28" s="53" t="s">
        <v>38</v>
      </c>
      <c r="L28" s="54" t="s">
        <v>35</v>
      </c>
      <c r="M28" s="55" t="s">
        <v>39</v>
      </c>
      <c r="N28" s="56" t="s">
        <v>40</v>
      </c>
      <c r="O28" s="56"/>
      <c r="P28" s="56"/>
      <c r="Q28" s="57" t="s">
        <v>41</v>
      </c>
      <c r="R28" s="58" t="s">
        <v>42</v>
      </c>
      <c r="S28" s="59" t="s">
        <v>43</v>
      </c>
    </row>
    <row r="29" spans="1:19" x14ac:dyDescent="0.55000000000000004">
      <c r="A29" s="8"/>
      <c r="B29" s="6"/>
      <c r="D29" s="6"/>
      <c r="E29" s="50"/>
      <c r="F29" s="27"/>
      <c r="G29" s="42">
        <f t="shared" si="0"/>
        <v>0</v>
      </c>
      <c r="H29" s="132"/>
      <c r="K29" s="60" t="s">
        <v>45</v>
      </c>
      <c r="L29" s="61">
        <f>L22+O22</f>
        <v>22</v>
      </c>
      <c r="M29" s="62">
        <v>21</v>
      </c>
      <c r="N29" s="63">
        <v>0.8</v>
      </c>
      <c r="O29" s="63"/>
      <c r="P29" s="63"/>
      <c r="Q29" s="64">
        <f>L29*M29*N29</f>
        <v>369.6</v>
      </c>
      <c r="R29" s="65">
        <f>Q29*E52</f>
        <v>10348.800000000001</v>
      </c>
      <c r="S29" s="66">
        <f>M29*N29</f>
        <v>16.8</v>
      </c>
    </row>
    <row r="30" spans="1:19" ht="15.9" thickBot="1" x14ac:dyDescent="0.65">
      <c r="A30" s="8"/>
      <c r="B30" s="166" t="s">
        <v>65</v>
      </c>
      <c r="C30" s="166"/>
      <c r="D30" s="166"/>
      <c r="E30" s="125"/>
      <c r="F30" s="129">
        <f>SUM(F31:F37)</f>
        <v>1460</v>
      </c>
      <c r="G30" s="42"/>
      <c r="H30" s="131">
        <v>1260</v>
      </c>
      <c r="K30" s="69" t="s">
        <v>47</v>
      </c>
      <c r="L30" s="70">
        <f>L22+O22</f>
        <v>22</v>
      </c>
      <c r="M30" s="71">
        <v>1</v>
      </c>
      <c r="N30" s="72">
        <v>1</v>
      </c>
      <c r="O30" s="72"/>
      <c r="P30" s="72"/>
      <c r="Q30" s="73">
        <f>L30*M30*N30</f>
        <v>22</v>
      </c>
      <c r="R30" s="74">
        <f>Q30*E53</f>
        <v>1144</v>
      </c>
      <c r="S30" s="75">
        <v>1</v>
      </c>
    </row>
    <row r="31" spans="1:19" ht="15.9" thickBot="1" x14ac:dyDescent="0.65">
      <c r="A31" s="8"/>
      <c r="B31" s="156">
        <v>10</v>
      </c>
      <c r="C31" s="6" t="s">
        <v>62</v>
      </c>
      <c r="D31" s="6"/>
      <c r="E31" s="41"/>
      <c r="F31" s="155">
        <f>B31*E52</f>
        <v>280</v>
      </c>
      <c r="G31" s="42">
        <f t="shared" si="0"/>
        <v>9.0322580645161299</v>
      </c>
      <c r="H31" s="143">
        <v>280</v>
      </c>
      <c r="K31" s="76" t="s">
        <v>28</v>
      </c>
      <c r="L31" s="77">
        <f>L22+O22</f>
        <v>22</v>
      </c>
      <c r="M31" s="78">
        <f>SUM(M29:M30)</f>
        <v>22</v>
      </c>
      <c r="N31" s="79"/>
      <c r="O31" s="80"/>
      <c r="P31" s="80"/>
      <c r="Q31" s="81">
        <f>SUM(Q29:Q30)</f>
        <v>391.6</v>
      </c>
      <c r="R31" s="82">
        <f>SUM(R29:R30)</f>
        <v>11492.800000000001</v>
      </c>
      <c r="S31" s="83">
        <f>SUM(S29:S30)</f>
        <v>17.8</v>
      </c>
    </row>
    <row r="32" spans="1:19" ht="15.6" x14ac:dyDescent="0.6">
      <c r="A32" s="8"/>
      <c r="B32" s="156"/>
      <c r="C32" s="6" t="s">
        <v>49</v>
      </c>
      <c r="D32" s="6"/>
      <c r="E32" s="41"/>
      <c r="F32" s="155">
        <v>200</v>
      </c>
      <c r="G32" s="42">
        <f t="shared" si="0"/>
        <v>6.4516129032258061</v>
      </c>
      <c r="H32" s="143">
        <v>200</v>
      </c>
      <c r="K32" s="84"/>
      <c r="L32" s="85"/>
      <c r="M32" s="85"/>
      <c r="N32" s="86"/>
      <c r="O32" s="86"/>
      <c r="P32" s="86"/>
      <c r="Q32" s="87"/>
      <c r="R32" s="88"/>
    </row>
    <row r="33" spans="1:18" ht="15.6" x14ac:dyDescent="0.6">
      <c r="A33" s="8"/>
      <c r="B33" s="156"/>
      <c r="C33" s="67" t="s">
        <v>50</v>
      </c>
      <c r="D33" s="68"/>
      <c r="E33" s="50"/>
      <c r="F33" s="155">
        <v>200</v>
      </c>
      <c r="G33" s="42">
        <f t="shared" si="0"/>
        <v>6.4516129032258061</v>
      </c>
      <c r="H33" s="143">
        <v>0</v>
      </c>
      <c r="J33" s="51"/>
      <c r="K33" s="89"/>
      <c r="L33" s="85"/>
      <c r="M33" s="85"/>
      <c r="N33" s="86"/>
      <c r="O33" s="86"/>
      <c r="P33" s="86"/>
      <c r="Q33" s="87"/>
      <c r="R33" s="90"/>
    </row>
    <row r="34" spans="1:18" ht="15.6" x14ac:dyDescent="0.6">
      <c r="A34" s="8"/>
      <c r="B34" s="156"/>
      <c r="C34" s="6" t="s">
        <v>73</v>
      </c>
      <c r="D34" s="6"/>
      <c r="E34" s="50"/>
      <c r="F34" s="155">
        <v>200</v>
      </c>
      <c r="G34" s="42">
        <f t="shared" si="0"/>
        <v>6.4516129032258061</v>
      </c>
      <c r="H34" s="143">
        <v>200</v>
      </c>
      <c r="K34" s="91"/>
      <c r="L34" s="92"/>
      <c r="M34" s="92"/>
      <c r="N34" s="93"/>
      <c r="O34" s="93"/>
      <c r="P34" s="93"/>
      <c r="Q34" s="94"/>
      <c r="R34" s="95"/>
    </row>
    <row r="35" spans="1:18" ht="15.6" x14ac:dyDescent="0.6">
      <c r="A35" s="8"/>
      <c r="B35" s="156"/>
      <c r="C35" s="6" t="s">
        <v>60</v>
      </c>
      <c r="F35" s="155">
        <v>0</v>
      </c>
      <c r="G35" s="42">
        <f t="shared" si="0"/>
        <v>0</v>
      </c>
      <c r="H35" s="143">
        <v>0</v>
      </c>
      <c r="K35" s="6"/>
      <c r="L35" s="6"/>
      <c r="M35" s="6"/>
    </row>
    <row r="36" spans="1:18" ht="15.6" x14ac:dyDescent="0.6">
      <c r="A36" s="8"/>
      <c r="B36" s="156"/>
      <c r="C36" s="97" t="s">
        <v>76</v>
      </c>
      <c r="D36" s="68"/>
      <c r="E36" s="50"/>
      <c r="F36" s="155">
        <v>100</v>
      </c>
      <c r="G36" s="42">
        <f t="shared" si="0"/>
        <v>3.225806451612903</v>
      </c>
      <c r="H36" s="143">
        <v>100</v>
      </c>
    </row>
    <row r="37" spans="1:18" ht="15.6" x14ac:dyDescent="0.6">
      <c r="A37" s="8"/>
      <c r="B37" s="156">
        <v>16</v>
      </c>
      <c r="C37" s="6" t="s">
        <v>61</v>
      </c>
      <c r="D37" s="6"/>
      <c r="E37" s="41"/>
      <c r="F37" s="155">
        <f>B37*30</f>
        <v>480</v>
      </c>
      <c r="G37" s="42" t="e">
        <f>#REF!/NB_membre</f>
        <v>#REF!</v>
      </c>
      <c r="H37" s="143">
        <v>480</v>
      </c>
    </row>
    <row r="38" spans="1:18" x14ac:dyDescent="0.55000000000000004">
      <c r="A38" s="8"/>
      <c r="B38" s="6"/>
      <c r="C38" s="6"/>
      <c r="D38" s="6"/>
      <c r="E38" s="41"/>
      <c r="F38" s="27"/>
      <c r="G38" s="42"/>
      <c r="H38" s="132"/>
    </row>
    <row r="39" spans="1:18" ht="15.6" x14ac:dyDescent="0.6">
      <c r="A39" s="8"/>
      <c r="B39" s="166" t="s">
        <v>66</v>
      </c>
      <c r="C39" s="166"/>
      <c r="D39" s="166"/>
      <c r="E39" s="125"/>
      <c r="F39" s="129">
        <f>SUM(F40:F47)</f>
        <v>1255</v>
      </c>
      <c r="G39" s="42"/>
      <c r="H39" s="131">
        <v>1255</v>
      </c>
    </row>
    <row r="40" spans="1:18" ht="15.6" x14ac:dyDescent="0.6">
      <c r="A40" s="8"/>
      <c r="B40" s="156">
        <v>6</v>
      </c>
      <c r="C40" s="6" t="s">
        <v>67</v>
      </c>
      <c r="D40" s="6"/>
      <c r="E40" s="50"/>
      <c r="F40" s="155">
        <f>B40*E54</f>
        <v>180</v>
      </c>
      <c r="G40" s="42">
        <f t="shared" si="0"/>
        <v>5.806451612903226</v>
      </c>
      <c r="H40" s="143">
        <v>180</v>
      </c>
      <c r="P40" s="96"/>
    </row>
    <row r="41" spans="1:18" ht="15.6" x14ac:dyDescent="0.6">
      <c r="A41" s="8"/>
      <c r="B41" s="156">
        <v>10</v>
      </c>
      <c r="C41" s="97" t="s">
        <v>70</v>
      </c>
      <c r="D41" s="6"/>
      <c r="E41" s="50"/>
      <c r="F41" s="155">
        <f>B41*E54</f>
        <v>300</v>
      </c>
      <c r="G41" s="42">
        <f t="shared" si="0"/>
        <v>9.67741935483871</v>
      </c>
      <c r="H41" s="143">
        <v>300</v>
      </c>
    </row>
    <row r="42" spans="1:18" ht="15.6" x14ac:dyDescent="0.6">
      <c r="A42" s="8"/>
      <c r="B42" s="156">
        <v>5</v>
      </c>
      <c r="C42" s="97" t="s">
        <v>71</v>
      </c>
      <c r="D42" s="6"/>
      <c r="E42" s="50"/>
      <c r="F42" s="155">
        <f>B42*E56</f>
        <v>150</v>
      </c>
      <c r="G42" s="42">
        <f t="shared" si="0"/>
        <v>4.838709677419355</v>
      </c>
      <c r="H42" s="143">
        <v>150</v>
      </c>
      <c r="I42" s="99"/>
      <c r="J42" s="99"/>
      <c r="N42" s="71"/>
    </row>
    <row r="43" spans="1:18" ht="15.6" x14ac:dyDescent="0.6">
      <c r="A43" s="8"/>
      <c r="B43" s="156"/>
      <c r="C43" s="6" t="s">
        <v>51</v>
      </c>
      <c r="D43" s="6"/>
      <c r="E43" s="50"/>
      <c r="F43" s="155">
        <v>145</v>
      </c>
      <c r="G43" s="42">
        <f t="shared" si="0"/>
        <v>4.67741935483871</v>
      </c>
      <c r="H43" s="143">
        <v>145</v>
      </c>
      <c r="I43" s="102"/>
      <c r="K43" s="103"/>
      <c r="L43" s="103"/>
      <c r="M43" s="103"/>
      <c r="N43" s="104"/>
    </row>
    <row r="44" spans="1:18" ht="15.6" x14ac:dyDescent="0.6">
      <c r="A44" s="8"/>
      <c r="B44" s="156"/>
      <c r="C44" s="6" t="s">
        <v>69</v>
      </c>
      <c r="F44" s="155">
        <v>0</v>
      </c>
      <c r="G44" s="42">
        <f t="shared" si="0"/>
        <v>0</v>
      </c>
      <c r="H44" s="143">
        <v>0</v>
      </c>
      <c r="K44" s="104"/>
      <c r="L44" s="104"/>
      <c r="M44" s="104"/>
      <c r="N44" s="107"/>
    </row>
    <row r="45" spans="1:18" ht="15.6" x14ac:dyDescent="0.6">
      <c r="A45" s="8"/>
      <c r="B45" s="157">
        <v>16</v>
      </c>
      <c r="C45" s="6" t="s">
        <v>72</v>
      </c>
      <c r="D45" s="6"/>
      <c r="E45" s="50"/>
      <c r="F45" s="155">
        <f>E55*B45</f>
        <v>480</v>
      </c>
      <c r="G45" s="42">
        <f t="shared" si="0"/>
        <v>15.483870967741936</v>
      </c>
      <c r="H45" s="143">
        <v>480</v>
      </c>
      <c r="K45" s="104"/>
      <c r="L45" s="104"/>
      <c r="M45" s="104"/>
      <c r="N45" s="107"/>
    </row>
    <row r="46" spans="1:18" ht="15.6" x14ac:dyDescent="0.6">
      <c r="A46" s="8"/>
      <c r="B46" s="156"/>
      <c r="C46" s="97" t="s">
        <v>68</v>
      </c>
      <c r="F46" s="155">
        <v>0</v>
      </c>
      <c r="G46" s="42">
        <f t="shared" si="0"/>
        <v>0</v>
      </c>
      <c r="H46" s="143">
        <v>0</v>
      </c>
      <c r="K46" s="104"/>
      <c r="L46" s="104"/>
      <c r="M46" s="104"/>
      <c r="N46" s="107"/>
    </row>
    <row r="47" spans="1:18" ht="15.6" x14ac:dyDescent="0.6">
      <c r="A47" s="8"/>
      <c r="B47" s="156"/>
      <c r="C47" s="97" t="s">
        <v>52</v>
      </c>
      <c r="F47" s="155">
        <f>Q22*(E14+E15+E16)</f>
        <v>0</v>
      </c>
      <c r="G47" s="42">
        <f t="shared" si="0"/>
        <v>0</v>
      </c>
      <c r="H47" s="143">
        <v>0</v>
      </c>
      <c r="K47" s="107"/>
      <c r="L47" s="107"/>
      <c r="M47" s="107"/>
    </row>
    <row r="48" spans="1:18" ht="15.6" x14ac:dyDescent="0.6">
      <c r="A48" s="8"/>
      <c r="B48" s="156"/>
      <c r="C48" s="6" t="s">
        <v>36</v>
      </c>
      <c r="D48" s="6"/>
      <c r="E48" s="50"/>
      <c r="F48" s="155">
        <v>200</v>
      </c>
      <c r="G48" s="42"/>
      <c r="H48" s="144">
        <v>200</v>
      </c>
      <c r="K48" s="107"/>
      <c r="L48" s="107"/>
      <c r="M48" s="107"/>
    </row>
    <row r="49" spans="1:20" x14ac:dyDescent="0.55000000000000004">
      <c r="A49" s="8"/>
      <c r="B49" s="6"/>
      <c r="D49" s="100"/>
      <c r="E49" s="101"/>
      <c r="F49" s="27"/>
      <c r="G49" s="42">
        <f>F50/NB_membre</f>
        <v>107.03225806451613</v>
      </c>
      <c r="H49" s="133"/>
    </row>
    <row r="50" spans="1:20" ht="15.6" x14ac:dyDescent="0.6">
      <c r="A50" s="8"/>
      <c r="B50" s="126" t="s">
        <v>21</v>
      </c>
      <c r="C50" s="126"/>
      <c r="D50" s="127"/>
      <c r="E50" s="128"/>
      <c r="F50" s="129">
        <f>F39+F30+F21</f>
        <v>3318</v>
      </c>
      <c r="G50" s="42"/>
      <c r="H50" s="131">
        <f>H39+H30+H21</f>
        <v>2750</v>
      </c>
    </row>
    <row r="51" spans="1:20" x14ac:dyDescent="0.55000000000000004">
      <c r="A51" s="8"/>
      <c r="B51" s="105" t="s">
        <v>53</v>
      </c>
      <c r="C51" s="56"/>
      <c r="D51" s="56"/>
      <c r="E51" s="56"/>
      <c r="F51" s="106">
        <f>SUM(F52:F53)</f>
        <v>11492.800000000001</v>
      </c>
      <c r="G51" s="4"/>
    </row>
    <row r="52" spans="1:20" ht="15.6" x14ac:dyDescent="0.6">
      <c r="A52" s="8"/>
      <c r="B52" s="6"/>
      <c r="C52" s="6" t="s">
        <v>54</v>
      </c>
      <c r="D52" s="6"/>
      <c r="E52" s="158">
        <v>28</v>
      </c>
      <c r="F52" s="139">
        <f>R29</f>
        <v>10348.800000000001</v>
      </c>
      <c r="G52" s="15" t="s">
        <v>55</v>
      </c>
    </row>
    <row r="53" spans="1:20" ht="15.6" x14ac:dyDescent="0.6">
      <c r="A53" s="8"/>
      <c r="B53" s="6"/>
      <c r="C53" s="6" t="s">
        <v>56</v>
      </c>
      <c r="D53" s="6"/>
      <c r="E53" s="158">
        <v>52</v>
      </c>
      <c r="F53" s="139">
        <f>R30</f>
        <v>1144</v>
      </c>
      <c r="G53" s="15" t="s">
        <v>55</v>
      </c>
    </row>
    <row r="54" spans="1:20" ht="15.6" x14ac:dyDescent="0.6">
      <c r="A54" s="8"/>
      <c r="B54" s="6"/>
      <c r="C54" s="6" t="s">
        <v>67</v>
      </c>
      <c r="D54" s="6"/>
      <c r="E54" s="158">
        <v>30</v>
      </c>
      <c r="F54" s="139"/>
      <c r="G54" s="108"/>
    </row>
    <row r="55" spans="1:20" ht="15.6" x14ac:dyDescent="0.6">
      <c r="A55" s="8"/>
      <c r="B55" s="6"/>
      <c r="C55" s="97" t="s">
        <v>78</v>
      </c>
      <c r="D55" s="6"/>
      <c r="E55" s="158">
        <v>30</v>
      </c>
      <c r="F55" s="142"/>
      <c r="G55" s="4"/>
    </row>
    <row r="56" spans="1:20" ht="15.6" x14ac:dyDescent="0.6">
      <c r="A56" s="8"/>
      <c r="B56" s="6"/>
      <c r="C56" s="97" t="s">
        <v>79</v>
      </c>
      <c r="D56" s="6"/>
      <c r="E56" s="158">
        <v>30</v>
      </c>
      <c r="F56" s="142"/>
      <c r="G56" s="4"/>
    </row>
    <row r="57" spans="1:20" x14ac:dyDescent="0.55000000000000004">
      <c r="A57" s="8"/>
      <c r="B57" s="6"/>
      <c r="C57" s="6"/>
      <c r="D57" s="6"/>
      <c r="E57" s="6"/>
      <c r="F57" s="109"/>
      <c r="G57" s="4"/>
    </row>
    <row r="58" spans="1:20" x14ac:dyDescent="0.55000000000000004">
      <c r="A58" s="8"/>
      <c r="B58" s="6"/>
      <c r="C58" s="6"/>
      <c r="D58" s="6"/>
      <c r="E58" s="6"/>
      <c r="F58" s="109"/>
      <c r="G58" s="4"/>
    </row>
    <row r="59" spans="1:20" x14ac:dyDescent="0.55000000000000004">
      <c r="A59" s="8" t="s">
        <v>57</v>
      </c>
      <c r="B59" s="6"/>
      <c r="C59" s="6"/>
      <c r="D59" s="6"/>
      <c r="E59" s="6"/>
      <c r="F59" s="9"/>
      <c r="G59" s="4"/>
    </row>
    <row r="60" spans="1:20" x14ac:dyDescent="0.55000000000000004">
      <c r="A60" s="8"/>
      <c r="B60" s="6"/>
      <c r="C60" s="6"/>
      <c r="D60" s="6"/>
      <c r="E60" s="6"/>
      <c r="F60" s="9"/>
      <c r="G60" s="4"/>
    </row>
    <row r="61" spans="1:20" x14ac:dyDescent="0.55000000000000004">
      <c r="B61" s="6"/>
      <c r="C61" s="6"/>
      <c r="D61" s="6"/>
      <c r="E61" s="6"/>
      <c r="F61" s="9"/>
      <c r="G61" s="4"/>
    </row>
    <row r="62" spans="1:20" x14ac:dyDescent="0.55000000000000004">
      <c r="B62" s="6"/>
      <c r="C62" s="6"/>
      <c r="D62" s="6"/>
      <c r="E62" s="6"/>
      <c r="F62" s="9">
        <f>F17+F50+F51</f>
        <v>20084.95</v>
      </c>
      <c r="G62" s="110"/>
    </row>
    <row r="63" spans="1:20" ht="14.7" thickBot="1" x14ac:dyDescent="0.6">
      <c r="B63" s="6"/>
      <c r="C63" s="6"/>
      <c r="D63" s="6"/>
      <c r="E63" s="6"/>
      <c r="F63" s="16"/>
      <c r="G63" s="4"/>
    </row>
    <row r="64" spans="1:20" ht="15.9" thickBot="1" x14ac:dyDescent="0.65">
      <c r="A64" s="111" t="s">
        <v>58</v>
      </c>
      <c r="B64" s="112"/>
      <c r="C64" s="112"/>
      <c r="D64" s="112"/>
      <c r="E64" s="112"/>
      <c r="F64" s="113">
        <f>ROUND(F4-F11,0)</f>
        <v>0</v>
      </c>
      <c r="G64" s="110"/>
      <c r="T64" s="52"/>
    </row>
    <row r="65" spans="1:10" x14ac:dyDescent="0.55000000000000004">
      <c r="A65" s="8"/>
      <c r="B65" s="6"/>
      <c r="C65" s="114"/>
      <c r="D65" s="114"/>
      <c r="E65" s="68"/>
      <c r="F65" s="27"/>
      <c r="G65" s="4"/>
    </row>
    <row r="66" spans="1:10" x14ac:dyDescent="0.55000000000000004">
      <c r="A66" s="8"/>
      <c r="B66" s="6"/>
      <c r="C66" s="114" t="s">
        <v>80</v>
      </c>
      <c r="D66" s="114"/>
      <c r="E66" s="68"/>
      <c r="F66" s="27"/>
      <c r="G66" s="4"/>
    </row>
    <row r="67" spans="1:10" x14ac:dyDescent="0.55000000000000004">
      <c r="A67" s="8"/>
      <c r="B67" s="6"/>
      <c r="C67" s="6" t="s">
        <v>81</v>
      </c>
      <c r="D67" s="6"/>
      <c r="E67" s="115"/>
      <c r="F67" s="116"/>
      <c r="G67" s="117"/>
    </row>
    <row r="68" spans="1:10" x14ac:dyDescent="0.55000000000000004">
      <c r="A68" s="8"/>
      <c r="B68" s="6"/>
      <c r="C68" s="6"/>
      <c r="D68" s="6"/>
      <c r="E68" s="115"/>
      <c r="F68" s="16"/>
      <c r="G68" s="4"/>
      <c r="H68" s="6"/>
      <c r="I68" s="71"/>
      <c r="J68" s="121"/>
    </row>
    <row r="69" spans="1:10" x14ac:dyDescent="0.55000000000000004">
      <c r="A69" s="8"/>
      <c r="B69" s="6"/>
      <c r="C69" s="6"/>
      <c r="D69" s="6"/>
      <c r="E69" s="6"/>
      <c r="F69" s="9"/>
      <c r="G69" s="4"/>
      <c r="H69" s="123"/>
      <c r="I69" s="104"/>
      <c r="J69" s="104"/>
    </row>
    <row r="70" spans="1:10" ht="14.7" thickBot="1" x14ac:dyDescent="0.6">
      <c r="A70" s="8"/>
      <c r="B70" s="6"/>
      <c r="C70" s="6"/>
      <c r="D70" s="6"/>
      <c r="E70" s="6"/>
      <c r="F70" s="16"/>
      <c r="G70" s="4"/>
      <c r="H70" s="107"/>
      <c r="I70" s="107"/>
      <c r="J70" s="107"/>
    </row>
    <row r="71" spans="1:10" ht="15.9" thickBot="1" x14ac:dyDescent="0.65">
      <c r="A71" s="118" t="s">
        <v>59</v>
      </c>
      <c r="B71" s="119"/>
      <c r="C71" s="119"/>
      <c r="D71" s="119"/>
      <c r="E71" s="119"/>
      <c r="F71" s="120">
        <f>F64-F69</f>
        <v>0</v>
      </c>
      <c r="G71" s="4"/>
    </row>
    <row r="72" spans="1:10" x14ac:dyDescent="0.55000000000000004">
      <c r="F72" s="122"/>
      <c r="G72" s="4"/>
    </row>
  </sheetData>
  <mergeCells count="4">
    <mergeCell ref="A1:C2"/>
    <mergeCell ref="B21:D21"/>
    <mergeCell ref="B30:D30"/>
    <mergeCell ref="B39:D39"/>
  </mergeCells>
  <conditionalFormatting sqref="F64:F71">
    <cfRule type="cellIs" dxfId="3" priority="1" operator="equal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lessThan">
      <formula>0</formula>
    </cfRule>
  </conditionalFormatting>
  <dataValidations count="1">
    <dataValidation type="list" allowBlank="1" showInputMessage="1" showErrorMessage="1" sqref="M13">
      <formula1>"oui,non"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1933CD9DA2E4C92E9D7E7E301A33A" ma:contentTypeVersion="11" ma:contentTypeDescription="Crée un document." ma:contentTypeScope="" ma:versionID="c8e40be7e794d4cbe6fbe599a2361e95">
  <xsd:schema xmlns:xsd="http://www.w3.org/2001/XMLSchema" xmlns:xs="http://www.w3.org/2001/XMLSchema" xmlns:p="http://schemas.microsoft.com/office/2006/metadata/properties" xmlns:ns3="cf33f802-17c7-464a-95a2-dc9eb1f31aff" xmlns:ns4="7a45da2b-ff00-49e7-bb6f-e58e957ec512" targetNamespace="http://schemas.microsoft.com/office/2006/metadata/properties" ma:root="true" ma:fieldsID="e811b196b7b7b90a69ebee21fe8f8369" ns3:_="" ns4:_="">
    <xsd:import namespace="cf33f802-17c7-464a-95a2-dc9eb1f31aff"/>
    <xsd:import namespace="7a45da2b-ff00-49e7-bb6f-e58e957ec5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3f802-17c7-464a-95a2-dc9eb1f31a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5da2b-ff00-49e7-bb6f-e58e957ec5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38AFC-6E86-4C2E-9C86-F9B9CAAAF212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cf33f802-17c7-464a-95a2-dc9eb1f31af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a45da2b-ff00-49e7-bb6f-e58e957ec512"/>
  </ds:schemaRefs>
</ds:datastoreItem>
</file>

<file path=customXml/itemProps2.xml><?xml version="1.0" encoding="utf-8"?>
<ds:datastoreItem xmlns:ds="http://schemas.openxmlformats.org/officeDocument/2006/customXml" ds:itemID="{A968526E-F600-47E9-955A-FA4084B48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568EC7-C4C6-468E-9457-CC1F1C56E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33f802-17c7-464a-95a2-dc9eb1f31aff"/>
    <ds:schemaRef ds:uri="7a45da2b-ff00-49e7-bb6f-e58e957ec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NB_membre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JLF</cp:lastModifiedBy>
  <dcterms:created xsi:type="dcterms:W3CDTF">2021-03-12T21:57:58Z</dcterms:created>
  <dcterms:modified xsi:type="dcterms:W3CDTF">2021-04-20T06:56:04Z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0x0101006DA1933CD9DA2E4C92E9D7E7E301A33A</vt:lpwstr>
  </property>
</Properties>
</file>